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Q:\CEEP\COPRUA\2023\ICMS Ecológico ano 2023 AF 2024\1 Provisório\4 Planilhas recebidas pós Analises\"/>
    </mc:Choice>
  </mc:AlternateContent>
  <xr:revisionPtr revIDLastSave="0" documentId="8_{695138D7-E2B0-43AA-8D30-318B240AD833}" xr6:coauthVersionLast="47" xr6:coauthVersionMax="47" xr10:uidLastSave="{00000000-0000-0000-0000-000000000000}"/>
  <bookViews>
    <workbookView xWindow="28680" yWindow="-120" windowWidth="24240" windowHeight="13140" tabRatio="535" activeTab="1" xr2:uid="{00000000-000D-0000-FFFF-FFFF00000000}"/>
  </bookViews>
  <sheets>
    <sheet name="Áreas Drenantes" sheetId="1" r:id="rId1"/>
    <sheet name="Percentual Bacias" sheetId="13" r:id="rId2"/>
    <sheet name="IMA" sheetId="14" r:id="rId3"/>
  </sheets>
  <definedNames>
    <definedName name="_xlnm._FilterDatabase" localSheetId="2" hidden="1">IMA!$A$2:$G$19</definedName>
  </definedNames>
  <calcPr calcId="191029"/>
</workbook>
</file>

<file path=xl/calcChain.xml><?xml version="1.0" encoding="utf-8"?>
<calcChain xmlns="http://schemas.openxmlformats.org/spreadsheetml/2006/main">
  <c r="E18" i="14" l="1"/>
  <c r="E16" i="14"/>
  <c r="E15" i="14"/>
  <c r="E14" i="14"/>
  <c r="E12" i="14"/>
  <c r="E11" i="14"/>
  <c r="E10" i="14"/>
  <c r="E9" i="14"/>
  <c r="E8" i="14"/>
  <c r="E6" i="14"/>
  <c r="E5" i="14"/>
  <c r="E4" i="14"/>
  <c r="E3" i="14"/>
  <c r="F11" i="13"/>
  <c r="D18" i="14" s="1"/>
  <c r="F8" i="13"/>
  <c r="D8" i="14" s="1"/>
  <c r="F5" i="13"/>
  <c r="D11" i="14" s="1"/>
  <c r="F2" i="13"/>
  <c r="D12" i="14" s="1"/>
  <c r="F4" i="14" l="1"/>
  <c r="D4" i="14"/>
  <c r="D6" i="14"/>
  <c r="D15" i="14"/>
  <c r="D14" i="14"/>
  <c r="D3" i="14"/>
  <c r="F3" i="14" s="1"/>
  <c r="D9" i="14"/>
  <c r="D16" i="14"/>
  <c r="D10" i="14"/>
  <c r="D5" i="14"/>
  <c r="F5" i="14" s="1"/>
  <c r="I14" i="13"/>
  <c r="J14" i="13" s="1"/>
  <c r="I13" i="13"/>
  <c r="J13" i="13" s="1"/>
  <c r="I12" i="13"/>
  <c r="J12" i="13" s="1"/>
  <c r="I11" i="13"/>
  <c r="J11" i="13" s="1"/>
  <c r="I10" i="13"/>
  <c r="J10" i="13" s="1"/>
  <c r="I9" i="13"/>
  <c r="J9" i="13" s="1"/>
  <c r="I8" i="13"/>
  <c r="J8" i="13" s="1"/>
  <c r="I7" i="13"/>
  <c r="J7" i="13" s="1"/>
  <c r="I6" i="13"/>
  <c r="J6" i="13" s="1"/>
  <c r="I5" i="13"/>
  <c r="J5" i="13" s="1"/>
  <c r="I2" i="13" l="1"/>
  <c r="J2" i="13" s="1"/>
  <c r="I4" i="13"/>
  <c r="J4" i="13" s="1"/>
  <c r="I3" i="13"/>
  <c r="J3" i="13" s="1"/>
  <c r="F18" i="14"/>
  <c r="G18" i="14" s="1"/>
  <c r="F15" i="14"/>
  <c r="G15" i="14" s="1"/>
  <c r="F16" i="14"/>
  <c r="G16" i="14" s="1"/>
  <c r="F14" i="14"/>
  <c r="G14" i="14" s="1"/>
  <c r="F9" i="14"/>
  <c r="G9" i="14" s="1"/>
  <c r="F10" i="14"/>
  <c r="G10" i="14" s="1"/>
  <c r="F11" i="14"/>
  <c r="G11" i="14" s="1"/>
  <c r="F12" i="14"/>
  <c r="G12" i="14" s="1"/>
  <c r="F8" i="14"/>
  <c r="G8" i="14" s="1"/>
  <c r="G4" i="14"/>
  <c r="G5" i="14"/>
  <c r="F6" i="14"/>
  <c r="G6" i="14" s="1"/>
  <c r="G3" i="14"/>
  <c r="J15" i="13" l="1"/>
  <c r="G17" i="14"/>
  <c r="G13" i="14"/>
  <c r="F19" i="14"/>
  <c r="G7" i="14"/>
  <c r="G19" i="1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Luana da Fonseca Santos</author>
  </authors>
  <commentList>
    <comment ref="G1" authorId="0" shapeId="0" xr:uid="{00000000-0006-0000-0100-000001000000}">
      <text>
        <r>
          <rPr>
            <b/>
            <sz val="9"/>
            <color indexed="81"/>
            <rFont val="Segoe UI"/>
            <family val="2"/>
          </rPr>
          <t>Luana da Fonseca Santos:</t>
        </r>
        <r>
          <rPr>
            <sz val="9"/>
            <color indexed="81"/>
            <rFont val="Segoe UI"/>
            <family val="2"/>
          </rPr>
          <t xml:space="preserve">
Municípios que estão inseridos nas Áreas Drenantes</t>
        </r>
      </text>
    </comment>
  </commentList>
</comments>
</file>

<file path=xl/sharedStrings.xml><?xml version="1.0" encoding="utf-8"?>
<sst xmlns="http://schemas.openxmlformats.org/spreadsheetml/2006/main" count="157" uniqueCount="80">
  <si>
    <t>N_RH</t>
  </si>
  <si>
    <t>OPERADOR</t>
  </si>
  <si>
    <t>LAT</t>
  </si>
  <si>
    <t>LONG</t>
  </si>
  <si>
    <t>Integrado</t>
  </si>
  <si>
    <t>SEDE</t>
  </si>
  <si>
    <t>CEDAE</t>
  </si>
  <si>
    <t>2_II</t>
  </si>
  <si>
    <t>Ribeirão das Lajes</t>
  </si>
  <si>
    <t>Piraí</t>
  </si>
  <si>
    <t>Sistema Lajes</t>
  </si>
  <si>
    <t>Miguel Pereira</t>
  </si>
  <si>
    <t>26_II</t>
  </si>
  <si>
    <t>Miguel Pereira / Paty do Alferes</t>
  </si>
  <si>
    <t>Rio Vera Cruz (Rio Santana)</t>
  </si>
  <si>
    <t>Sistema Miguel Pereira – Paty do Alferes</t>
  </si>
  <si>
    <t>Cachoeiras de Macacu</t>
  </si>
  <si>
    <t>Guapimirim</t>
  </si>
  <si>
    <t>58_V</t>
  </si>
  <si>
    <t>Rio Macacu</t>
  </si>
  <si>
    <t>Sistema Imunana Laranjal</t>
  </si>
  <si>
    <t>1_VI</t>
  </si>
  <si>
    <t>Lagoa de Juturnaíba</t>
  </si>
  <si>
    <t>Araruama</t>
  </si>
  <si>
    <t>Sistema Águas de Juturnaíba</t>
  </si>
  <si>
    <t>Águas de Juturnaíba</t>
  </si>
  <si>
    <t>2_VI</t>
  </si>
  <si>
    <t>Sistema Prolagos</t>
  </si>
  <si>
    <t>Prolagos</t>
  </si>
  <si>
    <t>RH V</t>
  </si>
  <si>
    <t>RH VI</t>
  </si>
  <si>
    <t>NOME DO SISTEMA</t>
  </si>
  <si>
    <t>TIPO DE SISTEMA</t>
  </si>
  <si>
    <t xml:space="preserve">NOME IBGE </t>
  </si>
  <si>
    <t>MUNICIPIO ATENDIDO</t>
  </si>
  <si>
    <t xml:space="preserve">MUNICIPIO </t>
  </si>
  <si>
    <t>LOCAL ATENDIDO</t>
  </si>
  <si>
    <t>Rio Claro</t>
  </si>
  <si>
    <t>MUNICÍPIOS ATENDIDOS</t>
  </si>
  <si>
    <t>MUNICÍPIO INSERIDO</t>
  </si>
  <si>
    <t>ÁREA DO MUNICÍPIO INSERIDA NA AD (ha)</t>
  </si>
  <si>
    <t>Itaboraí</t>
  </si>
  <si>
    <t>1_VI e 2_VI</t>
  </si>
  <si>
    <t xml:space="preserve">Rio Bonito </t>
  </si>
  <si>
    <t>Silva Jardim</t>
  </si>
  <si>
    <t>Sistema Prolagos - Águas de Juturnaíba</t>
  </si>
  <si>
    <t>Sistema Ribeirão das Lajes</t>
  </si>
  <si>
    <t>Sistema Miguel Pereira - Paty do Alferes</t>
  </si>
  <si>
    <t>BACIA</t>
  </si>
  <si>
    <t>Bacia do Guandu</t>
  </si>
  <si>
    <t>Bacia do Guapi - Macacu</t>
  </si>
  <si>
    <t>Bacia do São João</t>
  </si>
  <si>
    <t>ÁREA DRENANTE TOTAL NA BACIA (ha)</t>
  </si>
  <si>
    <r>
      <rPr>
        <b/>
        <sz val="10"/>
        <rFont val="Calibri"/>
        <family val="2"/>
      </rPr>
      <t>∑</t>
    </r>
    <r>
      <rPr>
        <b/>
        <sz val="10"/>
        <rFont val="Calibri"/>
        <family val="2"/>
      </rPr>
      <t xml:space="preserve"> ÁREAS DRENANTES DO SISTEMA (ha)</t>
    </r>
  </si>
  <si>
    <t>58_V (engloba 53_V e 61_V)</t>
  </si>
  <si>
    <t>% DE ÁREA DRENANTE INSERIDA NO MUNICÍPIO</t>
  </si>
  <si>
    <t xml:space="preserve">ÁREAS DRENANTES </t>
  </si>
  <si>
    <t>RH II</t>
  </si>
  <si>
    <t>Bacia do Guapi-Macacu</t>
  </si>
  <si>
    <t>Bacia do Rio São João</t>
  </si>
  <si>
    <t>IrMA</t>
  </si>
  <si>
    <t>Barra do Piraí</t>
  </si>
  <si>
    <t>Rio Bonito</t>
  </si>
  <si>
    <t>MUNICÍPIOS</t>
  </si>
  <si>
    <t>SISTEMA</t>
  </si>
  <si>
    <t>Total</t>
  </si>
  <si>
    <t>Bacia do Piraí</t>
  </si>
  <si>
    <t>Sistema Guandu</t>
  </si>
  <si>
    <t>Belford Roxo / Duque de Caxias / Japeri / Nilópolis / São João de Meriti / Nova Iguaçu / Queimados / Rio de Janeiro / Mesquita</t>
  </si>
  <si>
    <t>Barragem de Santana</t>
  </si>
  <si>
    <t>Barragem Santana</t>
  </si>
  <si>
    <t>Araruama / Silva Jardim / Saquarema / Armação de Búzios / Arraial do Cabo / Iguaba Grande / São Pedro da Aldeia / Cabo Frio</t>
  </si>
  <si>
    <t>IMA</t>
  </si>
  <si>
    <t>Itaguaí / Paracambi / Seropédica / Queimados / Japeri / Nova Iguaçu / Rio de Janeiro / Belford Roxo / Duque de Caxias / Mesquita/ Nilópolis / São João de Meriti</t>
  </si>
  <si>
    <t>Niterói / São Gonçalo / Itaboraí / Rio de Janeiro (Ilha de Paquetá)</t>
  </si>
  <si>
    <t>Araruama / Silva Jardim / Saquarema</t>
  </si>
  <si>
    <t>Araruama/Silva Jardim</t>
  </si>
  <si>
    <t>Armação de Búzios / Arraial do Cabo / Iguaba Grande / São Pedro da Aldeia / Cabo Frio</t>
  </si>
  <si>
    <t>Valores das áreas drenantes atualizados com base na Nota Técnica GEGET/DIBAPE/INEA nº 01/2020.</t>
  </si>
  <si>
    <t>ICMS ECOLÓGICO AF 2023 - Dados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</si>
</sst>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0000"/>
    <numFmt numFmtId="165" formatCode="0.00000000000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Calibri"/>
      <family val="2"/>
    </font>
    <font>
      <sz val="10"/>
      <name val="Arial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6">
    <xf numFmtId="0" fontId="0" fillId="0" borderId="0"/>
    <xf numFmtId="0" fontId="1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65">
    <xf numFmtId="0" fontId="0" fillId="0" borderId="0" xfId="0"/>
    <xf numFmtId="0" fontId="7" fillId="0" borderId="0" xfId="3" applyFont="1" applyFill="1" applyBorder="1" applyAlignment="1" applyProtection="1">
      <alignment horizontal="left"/>
    </xf>
    <xf numFmtId="0" fontId="7" fillId="0" borderId="0" xfId="3" applyFont="1" applyFill="1" applyBorder="1" applyAlignment="1" applyProtection="1">
      <alignment horizontal="left" vertical="center"/>
    </xf>
    <xf numFmtId="10" fontId="0" fillId="0" borderId="0" xfId="0" applyNumberFormat="1"/>
    <xf numFmtId="0" fontId="9" fillId="0" borderId="1" xfId="1" applyFont="1" applyFill="1" applyBorder="1" applyAlignment="1" applyProtection="1">
      <alignment horizontal="center" vertical="center" wrapText="1"/>
    </xf>
    <xf numFmtId="0" fontId="8" fillId="0" borderId="0" xfId="0" applyFont="1"/>
    <xf numFmtId="0" fontId="10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64" fontId="8" fillId="0" borderId="0" xfId="0" applyNumberFormat="1" applyFont="1"/>
    <xf numFmtId="0" fontId="9" fillId="2" borderId="3" xfId="1" applyFont="1" applyFill="1" applyBorder="1" applyAlignment="1" applyProtection="1">
      <alignment horizontal="center" vertical="center" wrapText="1"/>
    </xf>
    <xf numFmtId="0" fontId="8" fillId="3" borderId="0" xfId="0" applyFont="1" applyFill="1"/>
    <xf numFmtId="2" fontId="8" fillId="0" borderId="0" xfId="0" applyNumberFormat="1" applyFont="1"/>
    <xf numFmtId="2" fontId="0" fillId="0" borderId="0" xfId="0" applyNumberFormat="1"/>
    <xf numFmtId="10" fontId="8" fillId="0" borderId="0" xfId="0" applyNumberFormat="1" applyFont="1"/>
    <xf numFmtId="10" fontId="8" fillId="3" borderId="0" xfId="0" applyNumberFormat="1" applyFont="1" applyFill="1"/>
    <xf numFmtId="0" fontId="0" fillId="0" borderId="0" xfId="0" applyAlignment="1">
      <alignment horizontal="center" vertical="center" wrapText="1"/>
    </xf>
    <xf numFmtId="10" fontId="12" fillId="0" borderId="0" xfId="0" applyNumberFormat="1" applyFont="1" applyAlignment="1">
      <alignment horizontal="center" vertical="center"/>
    </xf>
    <xf numFmtId="9" fontId="12" fillId="0" borderId="0" xfId="0" applyNumberFormat="1" applyFont="1" applyAlignment="1">
      <alignment horizontal="center"/>
    </xf>
    <xf numFmtId="0" fontId="7" fillId="3" borderId="1" xfId="3" applyFont="1" applyFill="1" applyBorder="1" applyAlignment="1" applyProtection="1">
      <alignment horizontal="center" vertical="center" wrapText="1"/>
    </xf>
    <xf numFmtId="2" fontId="8" fillId="0" borderId="1" xfId="0" applyNumberFormat="1" applyFont="1" applyBorder="1" applyAlignment="1">
      <alignment horizontal="center" vertical="center" wrapText="1"/>
    </xf>
    <xf numFmtId="10" fontId="9" fillId="2" borderId="7" xfId="4" applyNumberFormat="1" applyFont="1" applyFill="1" applyBorder="1" applyAlignment="1" applyProtection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left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vertical="center" wrapText="1"/>
    </xf>
    <xf numFmtId="2" fontId="8" fillId="3" borderId="1" xfId="0" applyNumberFormat="1" applyFont="1" applyFill="1" applyBorder="1" applyAlignment="1">
      <alignment horizontal="center" vertical="center" wrapText="1"/>
    </xf>
    <xf numFmtId="0" fontId="7" fillId="0" borderId="2" xfId="3" applyFont="1" applyFill="1" applyBorder="1" applyAlignment="1" applyProtection="1">
      <alignment horizontal="center" vertical="center" wrapText="1"/>
    </xf>
    <xf numFmtId="0" fontId="7" fillId="0" borderId="1" xfId="3" applyFont="1" applyFill="1" applyBorder="1" applyAlignment="1" applyProtection="1">
      <alignment horizontal="center" vertical="center" wrapText="1"/>
    </xf>
    <xf numFmtId="164" fontId="10" fillId="0" borderId="1" xfId="4" applyNumberFormat="1" applyFont="1" applyBorder="1" applyAlignment="1">
      <alignment horizontal="center" vertical="center" wrapText="1"/>
    </xf>
    <xf numFmtId="164" fontId="8" fillId="0" borderId="1" xfId="4" applyNumberFormat="1" applyFont="1" applyFill="1" applyBorder="1" applyAlignment="1">
      <alignment horizontal="center" vertical="center" wrapText="1"/>
    </xf>
    <xf numFmtId="10" fontId="10" fillId="0" borderId="0" xfId="0" applyNumberFormat="1" applyFont="1" applyAlignment="1">
      <alignment horizontal="center"/>
    </xf>
    <xf numFmtId="164" fontId="10" fillId="0" borderId="0" xfId="0" applyNumberFormat="1" applyFont="1" applyAlignment="1">
      <alignment horizontal="center"/>
    </xf>
    <xf numFmtId="165" fontId="8" fillId="0" borderId="0" xfId="0" applyNumberFormat="1" applyFont="1"/>
    <xf numFmtId="164" fontId="8" fillId="0" borderId="1" xfId="4" applyNumberFormat="1" applyFont="1" applyBorder="1" applyAlignment="1" applyProtection="1">
      <alignment horizontal="center" vertical="center" wrapText="1"/>
      <protection hidden="1"/>
    </xf>
    <xf numFmtId="10" fontId="8" fillId="0" borderId="1" xfId="4" applyNumberFormat="1" applyFont="1" applyBorder="1" applyAlignment="1" applyProtection="1">
      <alignment horizontal="center" vertical="center" wrapText="1"/>
      <protection hidden="1"/>
    </xf>
    <xf numFmtId="10" fontId="8" fillId="0" borderId="1" xfId="4" applyNumberFormat="1" applyFont="1" applyFill="1" applyBorder="1" applyAlignment="1" applyProtection="1">
      <alignment horizontal="center" vertical="center" wrapText="1"/>
      <protection hidden="1"/>
    </xf>
    <xf numFmtId="164" fontId="8" fillId="0" borderId="1" xfId="4" applyNumberFormat="1" applyFont="1" applyFill="1" applyBorder="1" applyAlignment="1" applyProtection="1">
      <alignment horizontal="center" vertical="center" wrapText="1"/>
      <protection hidden="1"/>
    </xf>
    <xf numFmtId="10" fontId="8" fillId="3" borderId="1" xfId="4" applyNumberFormat="1" applyFont="1" applyFill="1" applyBorder="1" applyAlignment="1" applyProtection="1">
      <alignment horizontal="center" vertical="center" wrapText="1"/>
      <protection hidden="1"/>
    </xf>
    <xf numFmtId="10" fontId="7" fillId="0" borderId="1" xfId="4" applyNumberFormat="1" applyFont="1" applyFill="1" applyBorder="1" applyAlignment="1" applyProtection="1">
      <alignment horizontal="center" vertical="center" wrapText="1"/>
      <protection hidden="1"/>
    </xf>
    <xf numFmtId="2" fontId="7" fillId="0" borderId="1" xfId="3" applyNumberFormat="1" applyFont="1" applyFill="1" applyBorder="1" applyAlignment="1" applyProtection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1" applyFont="1" applyFill="1" applyBorder="1" applyAlignment="1" applyProtection="1">
      <alignment horizontal="center" vertical="center" wrapText="1"/>
    </xf>
    <xf numFmtId="0" fontId="14" fillId="0" borderId="0" xfId="1" applyFont="1" applyFill="1" applyBorder="1" applyAlignment="1" applyProtection="1">
      <alignment horizontal="center" vertical="center" wrapText="1"/>
    </xf>
    <xf numFmtId="0" fontId="14" fillId="0" borderId="0" xfId="2" applyFont="1" applyFill="1" applyBorder="1" applyAlignment="1" applyProtection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15" fillId="0" borderId="0" xfId="0" applyFont="1" applyAlignment="1">
      <alignment horizontal="center" vertical="center" readingOrder="1"/>
    </xf>
    <xf numFmtId="2" fontId="7" fillId="0" borderId="1" xfId="4" applyNumberFormat="1" applyFont="1" applyFill="1" applyBorder="1" applyAlignment="1" applyProtection="1">
      <alignment horizontal="center" vertical="center" wrapText="1"/>
      <protection hidden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7" fillId="0" borderId="1" xfId="3" applyFont="1" applyFill="1" applyBorder="1" applyAlignment="1" applyProtection="1">
      <alignment horizontal="center" vertical="center" wrapText="1"/>
    </xf>
    <xf numFmtId="0" fontId="7" fillId="0" borderId="2" xfId="3" applyFont="1" applyFill="1" applyBorder="1" applyAlignment="1" applyProtection="1">
      <alignment horizontal="center" vertical="center" wrapText="1"/>
    </xf>
    <xf numFmtId="0" fontId="7" fillId="0" borderId="4" xfId="3" applyFont="1" applyFill="1" applyBorder="1" applyAlignment="1" applyProtection="1">
      <alignment horizontal="center" vertical="center" wrapText="1"/>
    </xf>
    <xf numFmtId="0" fontId="7" fillId="0" borderId="5" xfId="3" applyFont="1" applyFill="1" applyBorder="1" applyAlignment="1" applyProtection="1">
      <alignment horizontal="center" vertical="center" wrapText="1"/>
    </xf>
    <xf numFmtId="2" fontId="7" fillId="0" borderId="1" xfId="3" applyNumberFormat="1" applyFont="1" applyFill="1" applyBorder="1" applyAlignment="1" applyProtection="1">
      <alignment horizontal="center" vertical="center" wrapText="1"/>
    </xf>
    <xf numFmtId="2" fontId="7" fillId="0" borderId="2" xfId="3" applyNumberFormat="1" applyFont="1" applyFill="1" applyBorder="1" applyAlignment="1" applyProtection="1">
      <alignment horizontal="center" vertical="center" wrapText="1"/>
    </xf>
    <xf numFmtId="2" fontId="7" fillId="0" borderId="4" xfId="3" applyNumberFormat="1" applyFont="1" applyFill="1" applyBorder="1" applyAlignment="1" applyProtection="1">
      <alignment horizontal="center" vertical="center" wrapText="1"/>
    </xf>
    <xf numFmtId="2" fontId="7" fillId="0" borderId="5" xfId="3" applyNumberFormat="1" applyFont="1" applyFill="1" applyBorder="1" applyAlignment="1" applyProtection="1">
      <alignment horizontal="center" vertical="center" wrapText="1"/>
    </xf>
    <xf numFmtId="0" fontId="10" fillId="0" borderId="1" xfId="0" applyFont="1" applyBorder="1" applyAlignment="1">
      <alignment horizontal="right" vertical="center" wrapText="1"/>
    </xf>
    <xf numFmtId="0" fontId="11" fillId="2" borderId="0" xfId="0" applyFont="1" applyFill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</cellXfs>
  <cellStyles count="6">
    <cellStyle name="Normal" xfId="0" builtinId="0"/>
    <cellStyle name="Normal 2" xfId="1" xr:uid="{00000000-0005-0000-0000-000001000000}"/>
    <cellStyle name="Normal 3" xfId="2" xr:uid="{00000000-0005-0000-0000-000002000000}"/>
    <cellStyle name="Normal 3 2" xfId="3" xr:uid="{00000000-0005-0000-0000-000003000000}"/>
    <cellStyle name="Porcentagem" xfId="4" builtinId="5"/>
    <cellStyle name="Vírgula 2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2"/>
  <sheetViews>
    <sheetView zoomScale="80" zoomScaleNormal="80" workbookViewId="0">
      <selection activeCell="D2" sqref="D2"/>
    </sheetView>
  </sheetViews>
  <sheetFormatPr defaultRowHeight="15" x14ac:dyDescent="0.25"/>
  <cols>
    <col min="1" max="1" width="10.7109375" style="15" customWidth="1"/>
    <col min="2" max="2" width="23.42578125" style="15" customWidth="1"/>
    <col min="3" max="3" width="20.140625" style="15" customWidth="1"/>
    <col min="4" max="4" width="73.5703125" style="15" customWidth="1"/>
    <col min="5" max="5" width="30.7109375" style="15" customWidth="1"/>
    <col min="6" max="6" width="24.140625" style="15" customWidth="1"/>
    <col min="7" max="7" width="20.7109375" style="15" customWidth="1"/>
    <col min="8" max="8" width="12.28515625" style="15" customWidth="1"/>
    <col min="9" max="9" width="10.42578125" style="15" customWidth="1"/>
    <col min="10" max="10" width="12.28515625" style="15" customWidth="1"/>
    <col min="11" max="11" width="11" style="15" customWidth="1"/>
    <col min="12" max="12" width="11.42578125" style="15" customWidth="1"/>
    <col min="13" max="13" width="12.42578125" style="15" customWidth="1"/>
    <col min="14" max="14" width="11.28515625" style="15" customWidth="1"/>
    <col min="15" max="15" width="11.42578125" style="15" customWidth="1"/>
    <col min="16" max="16" width="31" style="15" bestFit="1" customWidth="1"/>
    <col min="17" max="16384" width="9.140625" style="15"/>
  </cols>
  <sheetData>
    <row r="1" spans="1:16" ht="30" x14ac:dyDescent="0.25">
      <c r="B1" s="43" t="s">
        <v>48</v>
      </c>
      <c r="C1" s="44" t="s">
        <v>0</v>
      </c>
      <c r="D1" s="44" t="s">
        <v>34</v>
      </c>
      <c r="E1" s="44" t="s">
        <v>33</v>
      </c>
      <c r="F1" s="44" t="s">
        <v>35</v>
      </c>
      <c r="G1" s="44" t="s">
        <v>31</v>
      </c>
      <c r="H1" s="44" t="s">
        <v>32</v>
      </c>
      <c r="I1" s="44" t="s">
        <v>36</v>
      </c>
      <c r="J1" s="44" t="s">
        <v>1</v>
      </c>
      <c r="K1" s="44" t="s">
        <v>2</v>
      </c>
      <c r="L1" s="44" t="s">
        <v>3</v>
      </c>
      <c r="M1" s="44"/>
      <c r="N1" s="44"/>
      <c r="O1" s="44"/>
      <c r="P1" s="44"/>
    </row>
    <row r="2" spans="1:16" ht="45.75" customHeight="1" x14ac:dyDescent="0.25">
      <c r="A2" s="50" t="s">
        <v>57</v>
      </c>
      <c r="B2" s="15" t="s">
        <v>66</v>
      </c>
      <c r="C2" s="45" t="s">
        <v>70</v>
      </c>
      <c r="D2" s="45" t="s">
        <v>68</v>
      </c>
      <c r="E2" s="44"/>
      <c r="F2" s="45" t="s">
        <v>9</v>
      </c>
      <c r="G2" s="45" t="s">
        <v>67</v>
      </c>
      <c r="H2" s="45" t="s">
        <v>4</v>
      </c>
      <c r="I2" s="45" t="s">
        <v>5</v>
      </c>
      <c r="J2" s="46" t="s">
        <v>6</v>
      </c>
      <c r="K2" s="44"/>
      <c r="L2" s="44"/>
      <c r="M2" s="44"/>
      <c r="N2" s="44"/>
      <c r="O2" s="44"/>
      <c r="P2" s="44"/>
    </row>
    <row r="3" spans="1:16" ht="45.75" customHeight="1" x14ac:dyDescent="0.25">
      <c r="A3" s="50"/>
      <c r="B3" s="15" t="s">
        <v>49</v>
      </c>
      <c r="C3" s="46" t="s">
        <v>7</v>
      </c>
      <c r="D3" s="45" t="s">
        <v>73</v>
      </c>
      <c r="E3" s="46" t="s">
        <v>8</v>
      </c>
      <c r="F3" s="46" t="s">
        <v>9</v>
      </c>
      <c r="G3" s="46" t="s">
        <v>10</v>
      </c>
      <c r="H3" s="46" t="s">
        <v>4</v>
      </c>
      <c r="I3" s="46" t="s">
        <v>5</v>
      </c>
      <c r="J3" s="46" t="s">
        <v>6</v>
      </c>
      <c r="K3" s="46">
        <v>-22.692064999999999</v>
      </c>
      <c r="L3" s="46">
        <v>-43.861255999999997</v>
      </c>
      <c r="M3" s="46"/>
      <c r="N3" s="46"/>
      <c r="O3" s="46"/>
      <c r="P3" s="46"/>
    </row>
    <row r="4" spans="1:16" ht="45.75" customHeight="1" x14ac:dyDescent="0.25">
      <c r="A4" s="50"/>
      <c r="B4" s="15" t="s">
        <v>49</v>
      </c>
      <c r="C4" s="46" t="s">
        <v>12</v>
      </c>
      <c r="D4" s="46" t="s">
        <v>13</v>
      </c>
      <c r="E4" s="46" t="s">
        <v>14</v>
      </c>
      <c r="F4" s="46" t="s">
        <v>11</v>
      </c>
      <c r="G4" s="46" t="s">
        <v>15</v>
      </c>
      <c r="H4" s="46" t="s">
        <v>4</v>
      </c>
      <c r="I4" s="46" t="s">
        <v>5</v>
      </c>
      <c r="J4" s="46" t="s">
        <v>6</v>
      </c>
      <c r="K4" s="46">
        <v>-22.492463000000001</v>
      </c>
      <c r="L4" s="46">
        <v>-43.463388999999999</v>
      </c>
      <c r="M4" s="46"/>
      <c r="N4" s="46"/>
      <c r="O4" s="46"/>
      <c r="P4" s="46"/>
    </row>
    <row r="5" spans="1:16" ht="45.75" customHeight="1" x14ac:dyDescent="0.25"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</row>
    <row r="6" spans="1:16" ht="45.75" customHeight="1" x14ac:dyDescent="0.25">
      <c r="A6" s="47" t="s">
        <v>29</v>
      </c>
      <c r="B6" s="15" t="s">
        <v>58</v>
      </c>
      <c r="C6" s="46" t="s">
        <v>18</v>
      </c>
      <c r="D6" s="48" t="s">
        <v>74</v>
      </c>
      <c r="E6" s="46" t="s">
        <v>19</v>
      </c>
      <c r="F6" s="46" t="s">
        <v>17</v>
      </c>
      <c r="G6" s="46" t="s">
        <v>20</v>
      </c>
      <c r="H6" s="46" t="s">
        <v>4</v>
      </c>
      <c r="I6" s="46" t="s">
        <v>5</v>
      </c>
      <c r="J6" s="46" t="s">
        <v>6</v>
      </c>
      <c r="K6" s="46">
        <v>-22.65765</v>
      </c>
      <c r="L6" s="46">
        <v>-42.936630000000001</v>
      </c>
      <c r="M6" s="46"/>
      <c r="N6" s="46"/>
      <c r="O6" s="46"/>
      <c r="P6" s="46"/>
    </row>
    <row r="7" spans="1:16" ht="45.75" customHeight="1" x14ac:dyDescent="0.25"/>
    <row r="8" spans="1:16" ht="45.75" customHeight="1" x14ac:dyDescent="0.25">
      <c r="A8" s="50" t="s">
        <v>30</v>
      </c>
      <c r="B8" s="15" t="s">
        <v>59</v>
      </c>
      <c r="C8" s="46" t="s">
        <v>21</v>
      </c>
      <c r="D8" s="46" t="s">
        <v>75</v>
      </c>
      <c r="E8" s="46" t="s">
        <v>22</v>
      </c>
      <c r="F8" s="46" t="s">
        <v>76</v>
      </c>
      <c r="G8" s="46" t="s">
        <v>24</v>
      </c>
      <c r="H8" s="46" t="s">
        <v>4</v>
      </c>
      <c r="I8" s="46" t="s">
        <v>5</v>
      </c>
      <c r="J8" s="46" t="s">
        <v>25</v>
      </c>
      <c r="K8" s="46">
        <v>-22.617802000000001</v>
      </c>
      <c r="L8" s="46">
        <v>-42.272776999999998</v>
      </c>
      <c r="M8" s="46"/>
      <c r="N8" s="46"/>
      <c r="O8" s="46"/>
      <c r="P8" s="46"/>
    </row>
    <row r="9" spans="1:16" ht="45.75" customHeight="1" x14ac:dyDescent="0.25">
      <c r="A9" s="50"/>
      <c r="B9" s="15" t="s">
        <v>59</v>
      </c>
      <c r="C9" s="46" t="s">
        <v>26</v>
      </c>
      <c r="D9" s="46" t="s">
        <v>77</v>
      </c>
      <c r="E9" s="46" t="s">
        <v>22</v>
      </c>
      <c r="F9" s="46" t="s">
        <v>76</v>
      </c>
      <c r="G9" s="46" t="s">
        <v>27</v>
      </c>
      <c r="H9" s="46" t="s">
        <v>4</v>
      </c>
      <c r="I9" s="46" t="s">
        <v>5</v>
      </c>
      <c r="J9" s="46" t="s">
        <v>28</v>
      </c>
      <c r="K9" s="46">
        <v>-22.635663999999998</v>
      </c>
      <c r="L9" s="46">
        <v>-42.305140999999999</v>
      </c>
      <c r="M9" s="46"/>
      <c r="N9" s="46"/>
      <c r="O9" s="46"/>
      <c r="P9" s="46"/>
    </row>
    <row r="10" spans="1:16" ht="28.5" customHeight="1" x14ac:dyDescent="0.25">
      <c r="P10" s="46"/>
    </row>
    <row r="11" spans="1:16" ht="28.5" customHeight="1" x14ac:dyDescent="0.25"/>
    <row r="12" spans="1:16" ht="18.75" customHeight="1" x14ac:dyDescent="0.25"/>
  </sheetData>
  <mergeCells count="2">
    <mergeCell ref="A8:A9"/>
    <mergeCell ref="A2:A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17"/>
  <sheetViews>
    <sheetView tabSelected="1" zoomScale="90" zoomScaleNormal="90" workbookViewId="0">
      <selection activeCell="K10" sqref="K10"/>
    </sheetView>
  </sheetViews>
  <sheetFormatPr defaultRowHeight="15" x14ac:dyDescent="0.25"/>
  <cols>
    <col min="1" max="1" width="15" customWidth="1"/>
    <col min="2" max="2" width="22" customWidth="1"/>
    <col min="3" max="3" width="47.140625" customWidth="1"/>
    <col min="4" max="4" width="13.28515625" customWidth="1"/>
    <col min="5" max="5" width="13.85546875" customWidth="1"/>
    <col min="6" max="6" width="14.85546875" customWidth="1"/>
    <col min="7" max="7" width="19.42578125" customWidth="1"/>
    <col min="8" max="8" width="17.28515625" customWidth="1"/>
    <col min="9" max="9" width="15" customWidth="1"/>
    <col min="10" max="10" width="12.7109375" style="7" customWidth="1"/>
    <col min="11" max="11" width="12.140625" bestFit="1" customWidth="1"/>
    <col min="12" max="12" width="9.5703125" bestFit="1" customWidth="1"/>
  </cols>
  <sheetData>
    <row r="1" spans="1:16" ht="60" customHeight="1" x14ac:dyDescent="0.25">
      <c r="A1" s="4" t="s">
        <v>48</v>
      </c>
      <c r="B1" s="4" t="s">
        <v>31</v>
      </c>
      <c r="C1" s="4" t="s">
        <v>38</v>
      </c>
      <c r="D1" s="4" t="s">
        <v>56</v>
      </c>
      <c r="E1" s="4" t="s">
        <v>53</v>
      </c>
      <c r="F1" s="4" t="s">
        <v>52</v>
      </c>
      <c r="G1" s="4" t="s">
        <v>39</v>
      </c>
      <c r="H1" s="4" t="s">
        <v>40</v>
      </c>
      <c r="I1" s="4" t="s">
        <v>55</v>
      </c>
      <c r="J1" s="4" t="s">
        <v>60</v>
      </c>
      <c r="K1" s="3"/>
    </row>
    <row r="2" spans="1:16" ht="24" customHeight="1" x14ac:dyDescent="0.25">
      <c r="A2" s="53" t="s">
        <v>49</v>
      </c>
      <c r="B2" s="52" t="s">
        <v>46</v>
      </c>
      <c r="C2" s="52" t="s">
        <v>73</v>
      </c>
      <c r="D2" s="52" t="s">
        <v>7</v>
      </c>
      <c r="E2" s="56">
        <v>31544.5</v>
      </c>
      <c r="F2" s="57">
        <f>SUM(E2:E4)</f>
        <v>42455.7</v>
      </c>
      <c r="G2" s="18" t="s">
        <v>9</v>
      </c>
      <c r="H2" s="49">
        <v>1035.49</v>
      </c>
      <c r="I2" s="41">
        <f>H2/$F$2</f>
        <v>2.4389893465423963E-2</v>
      </c>
      <c r="J2" s="37">
        <f>ROUND(I2/4,4)</f>
        <v>6.1000000000000004E-3</v>
      </c>
      <c r="K2" s="3"/>
      <c r="L2" s="12"/>
      <c r="P2" s="12"/>
    </row>
    <row r="3" spans="1:16" ht="24" customHeight="1" x14ac:dyDescent="0.25">
      <c r="A3" s="54"/>
      <c r="B3" s="52"/>
      <c r="C3" s="52"/>
      <c r="D3" s="52"/>
      <c r="E3" s="56"/>
      <c r="F3" s="58"/>
      <c r="G3" s="30" t="s">
        <v>37</v>
      </c>
      <c r="H3" s="49">
        <v>30509.01</v>
      </c>
      <c r="I3" s="41">
        <f>H3/$F$2</f>
        <v>0.71860810209229853</v>
      </c>
      <c r="J3" s="37">
        <f>ROUND(I3/4,4)</f>
        <v>0.1797</v>
      </c>
    </row>
    <row r="4" spans="1:16" ht="24" customHeight="1" x14ac:dyDescent="0.25">
      <c r="A4" s="54"/>
      <c r="B4" s="29" t="s">
        <v>47</v>
      </c>
      <c r="C4" s="29" t="s">
        <v>13</v>
      </c>
      <c r="D4" s="29" t="s">
        <v>12</v>
      </c>
      <c r="E4" s="42">
        <v>10911.2</v>
      </c>
      <c r="F4" s="58"/>
      <c r="G4" s="30" t="s">
        <v>11</v>
      </c>
      <c r="H4" s="49">
        <v>10911.2</v>
      </c>
      <c r="I4" s="41">
        <f>H4/$F$2</f>
        <v>0.2570020044422775</v>
      </c>
      <c r="J4" s="37">
        <f>ROUND(I4/4,4)</f>
        <v>6.4299999999999996E-2</v>
      </c>
    </row>
    <row r="5" spans="1:16" ht="24" customHeight="1" x14ac:dyDescent="0.25">
      <c r="A5" s="53" t="s">
        <v>66</v>
      </c>
      <c r="B5" s="53" t="s">
        <v>67</v>
      </c>
      <c r="C5" s="53" t="s">
        <v>73</v>
      </c>
      <c r="D5" s="53" t="s">
        <v>69</v>
      </c>
      <c r="E5" s="58">
        <v>78120</v>
      </c>
      <c r="F5" s="57">
        <f>E5</f>
        <v>78120</v>
      </c>
      <c r="G5" s="30" t="s">
        <v>37</v>
      </c>
      <c r="H5" s="49">
        <v>50222.79</v>
      </c>
      <c r="I5" s="41">
        <f>H5/$F$5</f>
        <v>0.64289285714285715</v>
      </c>
      <c r="J5" s="37">
        <f>ROUND(I5/4,4)</f>
        <v>0.16070000000000001</v>
      </c>
    </row>
    <row r="6" spans="1:16" ht="24" customHeight="1" x14ac:dyDescent="0.25">
      <c r="A6" s="54"/>
      <c r="B6" s="54"/>
      <c r="C6" s="54"/>
      <c r="D6" s="54"/>
      <c r="E6" s="58"/>
      <c r="F6" s="58"/>
      <c r="G6" s="18" t="s">
        <v>9</v>
      </c>
      <c r="H6" s="49">
        <v>27625.19</v>
      </c>
      <c r="I6" s="41">
        <f>H6/$F$5</f>
        <v>0.35362506400409627</v>
      </c>
      <c r="J6" s="37">
        <f t="shared" ref="J6:J14" si="0">ROUND(I6/4,4)</f>
        <v>8.8400000000000006E-2</v>
      </c>
      <c r="L6" s="12"/>
      <c r="P6" s="12"/>
    </row>
    <row r="7" spans="1:16" ht="24" customHeight="1" x14ac:dyDescent="0.25">
      <c r="A7" s="55"/>
      <c r="B7" s="55"/>
      <c r="C7" s="55"/>
      <c r="D7" s="55"/>
      <c r="E7" s="59"/>
      <c r="F7" s="59"/>
      <c r="G7" s="30" t="s">
        <v>61</v>
      </c>
      <c r="H7" s="49">
        <v>272.05</v>
      </c>
      <c r="I7" s="41">
        <f>H7/$F$5</f>
        <v>3.4824628776241682E-3</v>
      </c>
      <c r="J7" s="37">
        <f t="shared" si="0"/>
        <v>8.9999999999999998E-4</v>
      </c>
    </row>
    <row r="8" spans="1:16" ht="24" customHeight="1" x14ac:dyDescent="0.25">
      <c r="A8" s="52" t="s">
        <v>50</v>
      </c>
      <c r="B8" s="52" t="s">
        <v>20</v>
      </c>
      <c r="C8" s="52" t="s">
        <v>74</v>
      </c>
      <c r="D8" s="52" t="s">
        <v>54</v>
      </c>
      <c r="E8" s="56">
        <v>108079.5</v>
      </c>
      <c r="F8" s="56">
        <f>E8</f>
        <v>108079.5</v>
      </c>
      <c r="G8" s="30" t="s">
        <v>16</v>
      </c>
      <c r="H8" s="49">
        <v>90310.43</v>
      </c>
      <c r="I8" s="41">
        <f>H8/$F$8</f>
        <v>0.83559259619076687</v>
      </c>
      <c r="J8" s="37">
        <f t="shared" si="0"/>
        <v>0.2089</v>
      </c>
      <c r="K8" s="3"/>
    </row>
    <row r="9" spans="1:16" ht="24" customHeight="1" x14ac:dyDescent="0.25">
      <c r="A9" s="52"/>
      <c r="B9" s="52"/>
      <c r="C9" s="52"/>
      <c r="D9" s="52"/>
      <c r="E9" s="56"/>
      <c r="F9" s="56"/>
      <c r="G9" s="30" t="s">
        <v>41</v>
      </c>
      <c r="H9" s="49">
        <v>4728.8999999999996</v>
      </c>
      <c r="I9" s="41">
        <f>H9/$F$8</f>
        <v>4.3753903376681051E-2</v>
      </c>
      <c r="J9" s="37">
        <f t="shared" si="0"/>
        <v>1.09E-2</v>
      </c>
    </row>
    <row r="10" spans="1:16" ht="24" customHeight="1" x14ac:dyDescent="0.25">
      <c r="A10" s="52"/>
      <c r="B10" s="52"/>
      <c r="C10" s="52"/>
      <c r="D10" s="52"/>
      <c r="E10" s="56"/>
      <c r="F10" s="56"/>
      <c r="G10" s="30" t="s">
        <v>17</v>
      </c>
      <c r="H10" s="49">
        <v>13040.17</v>
      </c>
      <c r="I10" s="41">
        <f>H10/$F$8</f>
        <v>0.12065350043255196</v>
      </c>
      <c r="J10" s="37">
        <f t="shared" si="0"/>
        <v>3.0200000000000001E-2</v>
      </c>
    </row>
    <row r="11" spans="1:16" ht="24" customHeight="1" x14ac:dyDescent="0.25">
      <c r="A11" s="52" t="s">
        <v>51</v>
      </c>
      <c r="B11" s="52" t="s">
        <v>45</v>
      </c>
      <c r="C11" s="52" t="s">
        <v>71</v>
      </c>
      <c r="D11" s="52" t="s">
        <v>42</v>
      </c>
      <c r="E11" s="56">
        <v>134259.70000000001</v>
      </c>
      <c r="F11" s="56">
        <f>E11</f>
        <v>134259.70000000001</v>
      </c>
      <c r="G11" s="30" t="s">
        <v>23</v>
      </c>
      <c r="H11" s="49">
        <v>21449.87</v>
      </c>
      <c r="I11" s="41">
        <f>H11/$F$11</f>
        <v>0.15976402449878851</v>
      </c>
      <c r="J11" s="37">
        <f t="shared" si="0"/>
        <v>3.9899999999999998E-2</v>
      </c>
      <c r="K11" s="3"/>
    </row>
    <row r="12" spans="1:16" ht="24" customHeight="1" x14ac:dyDescent="0.25">
      <c r="A12" s="52"/>
      <c r="B12" s="52"/>
      <c r="C12" s="52"/>
      <c r="D12" s="52"/>
      <c r="E12" s="56"/>
      <c r="F12" s="56"/>
      <c r="G12" s="30" t="s">
        <v>16</v>
      </c>
      <c r="H12" s="49">
        <v>5120.42</v>
      </c>
      <c r="I12" s="41">
        <f>H12/$F$11</f>
        <v>3.8138175491230795E-2</v>
      </c>
      <c r="J12" s="37">
        <f t="shared" si="0"/>
        <v>9.4999999999999998E-3</v>
      </c>
    </row>
    <row r="13" spans="1:16" ht="24" customHeight="1" x14ac:dyDescent="0.25">
      <c r="A13" s="52"/>
      <c r="B13" s="52"/>
      <c r="C13" s="52"/>
      <c r="D13" s="52"/>
      <c r="E13" s="56"/>
      <c r="F13" s="56"/>
      <c r="G13" s="18" t="s">
        <v>43</v>
      </c>
      <c r="H13" s="49">
        <v>26413.38</v>
      </c>
      <c r="I13" s="41">
        <f>H13/$F$11</f>
        <v>0.19673349486107894</v>
      </c>
      <c r="J13" s="37">
        <f t="shared" si="0"/>
        <v>4.9200000000000001E-2</v>
      </c>
      <c r="L13" s="12"/>
      <c r="P13" s="12"/>
    </row>
    <row r="14" spans="1:16" ht="24" customHeight="1" x14ac:dyDescent="0.25">
      <c r="A14" s="52"/>
      <c r="B14" s="52"/>
      <c r="C14" s="52"/>
      <c r="D14" s="52"/>
      <c r="E14" s="56"/>
      <c r="F14" s="56"/>
      <c r="G14" s="30" t="s">
        <v>44</v>
      </c>
      <c r="H14" s="49">
        <v>81276.03</v>
      </c>
      <c r="I14" s="41">
        <f>H14/$F$11</f>
        <v>0.6053643051489016</v>
      </c>
      <c r="J14" s="37">
        <f t="shared" si="0"/>
        <v>0.15129999999999999</v>
      </c>
    </row>
    <row r="15" spans="1:16" x14ac:dyDescent="0.25">
      <c r="F15" s="12"/>
      <c r="I15" s="17"/>
      <c r="J15" s="16">
        <f>SUM(J2:J14)</f>
        <v>1</v>
      </c>
    </row>
    <row r="17" spans="1:5" x14ac:dyDescent="0.25">
      <c r="A17" s="51" t="s">
        <v>78</v>
      </c>
      <c r="B17" s="51"/>
      <c r="C17" s="51"/>
      <c r="D17" s="51"/>
      <c r="E17" s="51"/>
    </row>
  </sheetData>
  <mergeCells count="25">
    <mergeCell ref="E2:E3"/>
    <mergeCell ref="F2:F4"/>
    <mergeCell ref="F8:F10"/>
    <mergeCell ref="D11:D14"/>
    <mergeCell ref="E11:E14"/>
    <mergeCell ref="F11:F14"/>
    <mergeCell ref="F5:F7"/>
    <mergeCell ref="E5:E7"/>
    <mergeCell ref="D5:D7"/>
    <mergeCell ref="A17:E17"/>
    <mergeCell ref="A11:A14"/>
    <mergeCell ref="B11:B14"/>
    <mergeCell ref="C11:C14"/>
    <mergeCell ref="B2:B3"/>
    <mergeCell ref="C2:C3"/>
    <mergeCell ref="A5:A7"/>
    <mergeCell ref="B5:B7"/>
    <mergeCell ref="C5:C7"/>
    <mergeCell ref="A2:A4"/>
    <mergeCell ref="A8:A10"/>
    <mergeCell ref="B8:B10"/>
    <mergeCell ref="C8:C10"/>
    <mergeCell ref="D8:D10"/>
    <mergeCell ref="E8:E10"/>
    <mergeCell ref="D2:D3"/>
  </mergeCells>
  <pageMargins left="0.511811024" right="0.511811024" top="0.78740157499999996" bottom="0.78740157499999996" header="0.31496062000000002" footer="0.31496062000000002"/>
  <pageSetup paperSize="9" scale="63" orientation="landscape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U31"/>
  <sheetViews>
    <sheetView zoomScale="90" zoomScaleNormal="90" workbookViewId="0">
      <pane xSplit="1" topLeftCell="B1" activePane="topRight" state="frozen"/>
      <selection pane="topRight" activeCell="A2" sqref="A2"/>
    </sheetView>
  </sheetViews>
  <sheetFormatPr defaultRowHeight="12.75" x14ac:dyDescent="0.2"/>
  <cols>
    <col min="1" max="1" width="28" style="7" bestFit="1" customWidth="1"/>
    <col min="2" max="2" width="36.42578125" style="5" bestFit="1" customWidth="1"/>
    <col min="3" max="3" width="34.42578125" style="5" customWidth="1"/>
    <col min="4" max="4" width="11.42578125" style="5" customWidth="1"/>
    <col min="5" max="5" width="14.140625" style="5" customWidth="1"/>
    <col min="6" max="6" width="16.7109375" style="5" customWidth="1"/>
    <col min="7" max="7" width="31.5703125" style="5" customWidth="1"/>
    <col min="8" max="16384" width="9.140625" style="5"/>
  </cols>
  <sheetData>
    <row r="1" spans="1:21" ht="23.25" customHeight="1" thickBot="1" x14ac:dyDescent="0.25">
      <c r="A1" s="61" t="s">
        <v>79</v>
      </c>
      <c r="B1" s="61"/>
      <c r="C1" s="61"/>
      <c r="D1" s="61"/>
      <c r="E1" s="61"/>
      <c r="F1" s="61"/>
      <c r="G1" s="61"/>
    </row>
    <row r="2" spans="1:21" s="6" customFormat="1" ht="66" customHeight="1" x14ac:dyDescent="0.2">
      <c r="A2" s="21" t="s">
        <v>63</v>
      </c>
      <c r="B2" s="22" t="s">
        <v>64</v>
      </c>
      <c r="C2" s="22" t="s">
        <v>48</v>
      </c>
      <c r="D2" s="9" t="s">
        <v>52</v>
      </c>
      <c r="E2" s="9" t="s">
        <v>40</v>
      </c>
      <c r="F2" s="9" t="s">
        <v>55</v>
      </c>
      <c r="G2" s="20" t="s">
        <v>72</v>
      </c>
      <c r="I2" s="1"/>
      <c r="J2" s="1"/>
      <c r="K2" s="1"/>
      <c r="L2" s="1"/>
      <c r="M2" s="1"/>
      <c r="N2" s="1"/>
      <c r="O2" s="2"/>
      <c r="P2" s="1"/>
      <c r="Q2" s="1"/>
      <c r="R2" s="1"/>
      <c r="S2" s="1"/>
      <c r="T2" s="1"/>
      <c r="U2" s="1"/>
    </row>
    <row r="3" spans="1:21" ht="21" customHeight="1" x14ac:dyDescent="0.2">
      <c r="A3" s="23" t="s">
        <v>23</v>
      </c>
      <c r="B3" s="24" t="s">
        <v>45</v>
      </c>
      <c r="C3" s="24" t="s">
        <v>51</v>
      </c>
      <c r="D3" s="19">
        <f>'Percentual Bacias'!F11</f>
        <v>134259.70000000001</v>
      </c>
      <c r="E3" s="19">
        <f>'Percentual Bacias'!H11</f>
        <v>21449.87</v>
      </c>
      <c r="F3" s="37">
        <f>E3/D3</f>
        <v>0.15976402449878851</v>
      </c>
      <c r="G3" s="36">
        <f>F3/4</f>
        <v>3.9941006124697129E-2</v>
      </c>
      <c r="L3" s="13"/>
    </row>
    <row r="4" spans="1:21" ht="16.5" customHeight="1" x14ac:dyDescent="0.2">
      <c r="A4" s="23" t="s">
        <v>61</v>
      </c>
      <c r="B4" s="25" t="s">
        <v>67</v>
      </c>
      <c r="C4" s="25" t="s">
        <v>66</v>
      </c>
      <c r="D4" s="19">
        <f>'Percentual Bacias'!F5</f>
        <v>78120</v>
      </c>
      <c r="E4" s="19">
        <f>'Percentual Bacias'!H7</f>
        <v>272.05</v>
      </c>
      <c r="F4" s="37">
        <f>E4/D4</f>
        <v>3.4824628776241682E-3</v>
      </c>
      <c r="G4" s="36">
        <f t="shared" ref="G4:G18" si="0">F4/4</f>
        <v>8.7061571940604205E-4</v>
      </c>
      <c r="L4" s="13"/>
    </row>
    <row r="5" spans="1:21" ht="15.75" customHeight="1" x14ac:dyDescent="0.2">
      <c r="A5" s="62" t="s">
        <v>16</v>
      </c>
      <c r="B5" s="24" t="s">
        <v>20</v>
      </c>
      <c r="C5" s="24" t="s">
        <v>50</v>
      </c>
      <c r="D5" s="19">
        <f>'Percentual Bacias'!F8</f>
        <v>108079.5</v>
      </c>
      <c r="E5" s="19">
        <f>'Percentual Bacias'!H8</f>
        <v>90310.43</v>
      </c>
      <c r="F5" s="37">
        <f>E5/D5</f>
        <v>0.83559259619076687</v>
      </c>
      <c r="G5" s="36">
        <f t="shared" si="0"/>
        <v>0.20889814904769172</v>
      </c>
      <c r="I5" s="1"/>
      <c r="L5" s="13"/>
    </row>
    <row r="6" spans="1:21" ht="18" customHeight="1" x14ac:dyDescent="0.2">
      <c r="A6" s="63"/>
      <c r="B6" s="24" t="s">
        <v>45</v>
      </c>
      <c r="C6" s="24" t="s">
        <v>51</v>
      </c>
      <c r="D6" s="19">
        <f>'Percentual Bacias'!F11</f>
        <v>134259.70000000001</v>
      </c>
      <c r="E6" s="19">
        <f>'Percentual Bacias'!H12</f>
        <v>5120.42</v>
      </c>
      <c r="F6" s="37">
        <f t="shared" ref="F6" si="1">E6/D6</f>
        <v>3.8138175491230795E-2</v>
      </c>
      <c r="G6" s="36">
        <f t="shared" si="0"/>
        <v>9.5345438728076989E-3</v>
      </c>
      <c r="I6" s="1"/>
      <c r="L6" s="13"/>
    </row>
    <row r="7" spans="1:21" ht="16.5" customHeight="1" x14ac:dyDescent="0.2">
      <c r="A7" s="64"/>
      <c r="B7" s="60" t="s">
        <v>65</v>
      </c>
      <c r="C7" s="60"/>
      <c r="D7" s="60"/>
      <c r="E7" s="60"/>
      <c r="F7" s="60"/>
      <c r="G7" s="31">
        <f>SUM(G5:G6)</f>
        <v>0.21843269292049941</v>
      </c>
      <c r="I7" s="1"/>
    </row>
    <row r="8" spans="1:21" ht="18" customHeight="1" x14ac:dyDescent="0.2">
      <c r="A8" s="23" t="s">
        <v>17</v>
      </c>
      <c r="B8" s="24" t="s">
        <v>20</v>
      </c>
      <c r="C8" s="24" t="s">
        <v>50</v>
      </c>
      <c r="D8" s="19">
        <f>'Percentual Bacias'!F8</f>
        <v>108079.5</v>
      </c>
      <c r="E8" s="19">
        <f>'Percentual Bacias'!H10</f>
        <v>13040.17</v>
      </c>
      <c r="F8" s="37">
        <f>E8/D8</f>
        <v>0.12065350043255196</v>
      </c>
      <c r="G8" s="36">
        <f t="shared" si="0"/>
        <v>3.0163375108137991E-2</v>
      </c>
      <c r="J8" s="1"/>
      <c r="L8" s="13"/>
    </row>
    <row r="9" spans="1:21" ht="16.5" customHeight="1" x14ac:dyDescent="0.2">
      <c r="A9" s="23" t="s">
        <v>41</v>
      </c>
      <c r="B9" s="24" t="s">
        <v>20</v>
      </c>
      <c r="C9" s="24" t="s">
        <v>50</v>
      </c>
      <c r="D9" s="19">
        <f>'Percentual Bacias'!F8</f>
        <v>108079.5</v>
      </c>
      <c r="E9" s="19">
        <f>'Percentual Bacias'!H9</f>
        <v>4728.8999999999996</v>
      </c>
      <c r="F9" s="37">
        <f t="shared" ref="F9:F12" si="2">E9/D9</f>
        <v>4.3753903376681051E-2</v>
      </c>
      <c r="G9" s="36">
        <f t="shared" si="0"/>
        <v>1.0938475844170263E-2</v>
      </c>
      <c r="J9" s="1"/>
      <c r="L9" s="13"/>
    </row>
    <row r="10" spans="1:21" ht="17.25" customHeight="1" x14ac:dyDescent="0.2">
      <c r="A10" s="23" t="s">
        <v>11</v>
      </c>
      <c r="B10" s="24" t="s">
        <v>47</v>
      </c>
      <c r="C10" s="25" t="s">
        <v>49</v>
      </c>
      <c r="D10" s="19">
        <f>'Percentual Bacias'!F2</f>
        <v>42455.7</v>
      </c>
      <c r="E10" s="19">
        <f>'Percentual Bacias'!H4</f>
        <v>10911.2</v>
      </c>
      <c r="F10" s="37">
        <f t="shared" si="2"/>
        <v>0.2570020044422775</v>
      </c>
      <c r="G10" s="36">
        <f t="shared" si="0"/>
        <v>6.4250501110569375E-2</v>
      </c>
      <c r="J10" s="1"/>
      <c r="L10" s="13"/>
    </row>
    <row r="11" spans="1:21" ht="16.5" customHeight="1" x14ac:dyDescent="0.2">
      <c r="A11" s="62" t="s">
        <v>9</v>
      </c>
      <c r="B11" s="25" t="s">
        <v>67</v>
      </c>
      <c r="C11" s="25" t="s">
        <v>66</v>
      </c>
      <c r="D11" s="19">
        <f>'Percentual Bacias'!F5</f>
        <v>78120</v>
      </c>
      <c r="E11" s="19">
        <f>'Percentual Bacias'!H6</f>
        <v>27625.19</v>
      </c>
      <c r="F11" s="38">
        <f t="shared" si="2"/>
        <v>0.35362506400409627</v>
      </c>
      <c r="G11" s="39">
        <f t="shared" si="0"/>
        <v>8.8406266001024067E-2</v>
      </c>
      <c r="I11" s="11"/>
      <c r="J11" s="1"/>
      <c r="L11" s="13"/>
    </row>
    <row r="12" spans="1:21" ht="18" customHeight="1" x14ac:dyDescent="0.2">
      <c r="A12" s="63"/>
      <c r="B12" s="24" t="s">
        <v>46</v>
      </c>
      <c r="C12" s="25" t="s">
        <v>49</v>
      </c>
      <c r="D12" s="19">
        <f>'Percentual Bacias'!F2</f>
        <v>42455.7</v>
      </c>
      <c r="E12" s="19">
        <f>'Percentual Bacias'!H2</f>
        <v>1035.49</v>
      </c>
      <c r="F12" s="38">
        <f t="shared" si="2"/>
        <v>2.4389893465423963E-2</v>
      </c>
      <c r="G12" s="39">
        <f t="shared" si="0"/>
        <v>6.0974733663559906E-3</v>
      </c>
      <c r="J12" s="1"/>
      <c r="L12" s="13"/>
    </row>
    <row r="13" spans="1:21" ht="16.5" customHeight="1" x14ac:dyDescent="0.2">
      <c r="A13" s="64"/>
      <c r="B13" s="60" t="s">
        <v>65</v>
      </c>
      <c r="C13" s="60"/>
      <c r="D13" s="60"/>
      <c r="E13" s="60"/>
      <c r="F13" s="60"/>
      <c r="G13" s="32">
        <f>SUM(G11:G12)</f>
        <v>9.450373936738006E-2</v>
      </c>
      <c r="J13" s="1"/>
    </row>
    <row r="14" spans="1:21" ht="21" customHeight="1" x14ac:dyDescent="0.2">
      <c r="A14" s="23" t="s">
        <v>62</v>
      </c>
      <c r="B14" s="24" t="s">
        <v>45</v>
      </c>
      <c r="C14" s="24" t="s">
        <v>51</v>
      </c>
      <c r="D14" s="19">
        <f>'Percentual Bacias'!F11</f>
        <v>134259.70000000001</v>
      </c>
      <c r="E14" s="19">
        <f>'Percentual Bacias'!H13</f>
        <v>26413.38</v>
      </c>
      <c r="F14" s="38">
        <f>E14/D14</f>
        <v>0.19673349486107894</v>
      </c>
      <c r="G14" s="39">
        <f t="shared" si="0"/>
        <v>4.9183373715269735E-2</v>
      </c>
      <c r="L14" s="13"/>
    </row>
    <row r="15" spans="1:21" ht="18.75" customHeight="1" x14ac:dyDescent="0.2">
      <c r="A15" s="62" t="s">
        <v>37</v>
      </c>
      <c r="B15" s="25" t="s">
        <v>67</v>
      </c>
      <c r="C15" s="25" t="s">
        <v>66</v>
      </c>
      <c r="D15" s="19">
        <f>'Percentual Bacias'!F5</f>
        <v>78120</v>
      </c>
      <c r="E15" s="19">
        <f>'Percentual Bacias'!H5</f>
        <v>50222.79</v>
      </c>
      <c r="F15" s="38">
        <f t="shared" ref="F15:F16" si="3">E15/D15</f>
        <v>0.64289285714285715</v>
      </c>
      <c r="G15" s="36">
        <f t="shared" si="0"/>
        <v>0.16072321428571429</v>
      </c>
      <c r="L15" s="13"/>
    </row>
    <row r="16" spans="1:21" ht="18" customHeight="1" x14ac:dyDescent="0.2">
      <c r="A16" s="63"/>
      <c r="B16" s="24" t="s">
        <v>46</v>
      </c>
      <c r="C16" s="25" t="s">
        <v>49</v>
      </c>
      <c r="D16" s="19">
        <f>'Percentual Bacias'!F2</f>
        <v>42455.7</v>
      </c>
      <c r="E16" s="19">
        <f>'Percentual Bacias'!H3</f>
        <v>30509.01</v>
      </c>
      <c r="F16" s="38">
        <f t="shared" si="3"/>
        <v>0.71860810209229853</v>
      </c>
      <c r="G16" s="36">
        <f t="shared" si="0"/>
        <v>0.17965202552307463</v>
      </c>
      <c r="L16" s="13"/>
    </row>
    <row r="17" spans="1:12" ht="17.25" customHeight="1" x14ac:dyDescent="0.2">
      <c r="A17" s="64"/>
      <c r="B17" s="60" t="s">
        <v>65</v>
      </c>
      <c r="C17" s="60"/>
      <c r="D17" s="60"/>
      <c r="E17" s="60"/>
      <c r="F17" s="60"/>
      <c r="G17" s="31">
        <f>SUM(G15:G16)</f>
        <v>0.34037523980878892</v>
      </c>
    </row>
    <row r="18" spans="1:12" s="10" customFormat="1" ht="15.75" customHeight="1" x14ac:dyDescent="0.2">
      <c r="A18" s="26" t="s">
        <v>44</v>
      </c>
      <c r="B18" s="27" t="s">
        <v>45</v>
      </c>
      <c r="C18" s="27" t="s">
        <v>51</v>
      </c>
      <c r="D18" s="28">
        <f>'Percentual Bacias'!F11</f>
        <v>134259.70000000001</v>
      </c>
      <c r="E18" s="28">
        <f>'Percentual Bacias'!H14</f>
        <v>81276.03</v>
      </c>
      <c r="F18" s="40">
        <f>E18/D18</f>
        <v>0.6053643051489016</v>
      </c>
      <c r="G18" s="36">
        <f t="shared" si="0"/>
        <v>0.1513410762872254</v>
      </c>
      <c r="L18" s="14"/>
    </row>
    <row r="19" spans="1:12" ht="15.75" customHeight="1" x14ac:dyDescent="0.2">
      <c r="F19" s="33">
        <f>SUM(F3:F6)+SUM(F8:F12)+SUM(F14:F16)+F18</f>
        <v>4.0000003840245775</v>
      </c>
      <c r="G19" s="34">
        <f>ROUND((G3+G4+G7+G8+G9+G10+G13+G14+G17+G18),4)</f>
        <v>1</v>
      </c>
      <c r="J19" s="8"/>
    </row>
    <row r="20" spans="1:12" ht="18" customHeight="1" x14ac:dyDescent="0.2">
      <c r="G20" s="35"/>
    </row>
    <row r="21" spans="1:12" ht="15.75" customHeight="1" x14ac:dyDescent="0.2"/>
    <row r="22" spans="1:12" ht="15" customHeight="1" x14ac:dyDescent="0.2"/>
    <row r="23" spans="1:12" ht="16.5" customHeight="1" x14ac:dyDescent="0.2"/>
    <row r="24" spans="1:12" ht="15.75" customHeight="1" x14ac:dyDescent="0.2"/>
    <row r="25" spans="1:12" ht="18" customHeight="1" x14ac:dyDescent="0.2"/>
    <row r="26" spans="1:12" ht="18" customHeight="1" x14ac:dyDescent="0.2"/>
    <row r="27" spans="1:12" ht="19.5" customHeight="1" x14ac:dyDescent="0.2"/>
    <row r="28" spans="1:12" ht="18.75" customHeight="1" x14ac:dyDescent="0.2"/>
    <row r="29" spans="1:12" ht="16.5" customHeight="1" x14ac:dyDescent="0.2"/>
    <row r="30" spans="1:12" ht="15.75" customHeight="1" x14ac:dyDescent="0.2"/>
    <row r="31" spans="1:12" ht="18" customHeight="1" x14ac:dyDescent="0.2"/>
  </sheetData>
  <autoFilter ref="A2:G19" xr:uid="{00000000-0009-0000-0000-000002000000}"/>
  <mergeCells count="7">
    <mergeCell ref="B7:F7"/>
    <mergeCell ref="B13:F13"/>
    <mergeCell ref="B17:F17"/>
    <mergeCell ref="A1:G1"/>
    <mergeCell ref="A5:A7"/>
    <mergeCell ref="A11:A13"/>
    <mergeCell ref="A15:A17"/>
  </mergeCells>
  <pageMargins left="0.511811024" right="0.511811024" top="0.78740157499999996" bottom="0.78740157499999996" header="0.31496062000000002" footer="0.31496062000000002"/>
  <pageSetup paperSize="9" scale="72" orientation="landscape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Áreas Drenantes</vt:lpstr>
      <vt:lpstr>Percentual Bacias</vt:lpstr>
      <vt:lpstr>IMA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Luana da Fonseca Santos</dc:creator>
  <cp:lastModifiedBy>Vanessa Gonçalves Domingues</cp:lastModifiedBy>
  <cp:lastPrinted>2017-06-02T20:07:10Z</cp:lastPrinted>
  <dcterms:created xsi:type="dcterms:W3CDTF">2016-12-07T16:42:15Z</dcterms:created>
  <dcterms:modified xsi:type="dcterms:W3CDTF">2023-06-15T13:48:46Z</dcterms:modified>
</cp:coreProperties>
</file>